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erbung\Webseite\Archiv_alt\NEUE WEBSEITE_2019\Chinese_Text\"/>
    </mc:Choice>
  </mc:AlternateContent>
  <workbookProtection workbookPassword="CAED" lockStructure="1"/>
  <bookViews>
    <workbookView xWindow="0" yWindow="0" windowWidth="28800" windowHeight="14100"/>
  </bookViews>
  <sheets>
    <sheet name="Chinese" sheetId="1" r:id="rId1"/>
    <sheet name="Tabelle1" sheetId="2" r:id="rId2"/>
  </sheets>
  <definedNames>
    <definedName name="_xlnm.Print_Area" localSheetId="0">Chinese!$A$1:$K$49</definedName>
  </definedNames>
  <calcPr calcId="162913"/>
</workbook>
</file>

<file path=xl/calcChain.xml><?xml version="1.0" encoding="utf-8"?>
<calcChain xmlns="http://schemas.openxmlformats.org/spreadsheetml/2006/main">
  <c r="D10" i="1" l="1"/>
  <c r="D16" i="1" s="1"/>
  <c r="F10" i="1"/>
  <c r="C13" i="1"/>
  <c r="E13" i="1"/>
  <c r="C14" i="1"/>
  <c r="E14" i="1"/>
  <c r="D15" i="1"/>
  <c r="F15" i="1"/>
  <c r="F16" i="1"/>
  <c r="F32" i="1" s="1"/>
  <c r="C19" i="1"/>
  <c r="D19" i="1"/>
  <c r="E19" i="1"/>
  <c r="F19" i="1"/>
  <c r="F30" i="1" s="1"/>
  <c r="C20" i="1"/>
  <c r="D20" i="1"/>
  <c r="E20" i="1"/>
  <c r="F20" i="1"/>
  <c r="F31" i="1" s="1"/>
  <c r="C22" i="1"/>
  <c r="E22" i="1"/>
  <c r="C23" i="1"/>
  <c r="E23" i="1"/>
  <c r="C24" i="1"/>
  <c r="E24" i="1"/>
  <c r="C25" i="1"/>
  <c r="E25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D36" i="1"/>
  <c r="C56" i="1" s="1"/>
  <c r="E36" i="1"/>
  <c r="F36" i="1"/>
  <c r="E56" i="1" s="1"/>
  <c r="C37" i="1"/>
  <c r="D37" i="1"/>
  <c r="E37" i="1"/>
  <c r="F37" i="1"/>
  <c r="C38" i="1"/>
  <c r="E38" i="1"/>
  <c r="C40" i="1"/>
  <c r="E40" i="1"/>
  <c r="C42" i="1"/>
  <c r="E42" i="1"/>
  <c r="C43" i="1"/>
  <c r="E43" i="1"/>
  <c r="C45" i="1"/>
  <c r="E45" i="1"/>
  <c r="C46" i="1"/>
  <c r="E46" i="1"/>
  <c r="F34" i="1"/>
  <c r="E54" i="1" s="1"/>
  <c r="F33" i="1"/>
  <c r="E53" i="1" s="1"/>
  <c r="F43" i="1"/>
  <c r="E52" i="1" l="1"/>
  <c r="F38" i="1"/>
  <c r="E57" i="1" s="1"/>
  <c r="D43" i="1"/>
  <c r="D33" i="1"/>
  <c r="C53" i="1" s="1"/>
  <c r="D35" i="1"/>
  <c r="C55" i="1" s="1"/>
  <c r="D30" i="1"/>
  <c r="D34" i="1"/>
  <c r="C54" i="1" s="1"/>
  <c r="D32" i="1"/>
  <c r="D31" i="1"/>
  <c r="F35" i="1"/>
  <c r="E55" i="1" s="1"/>
  <c r="E59" i="1" l="1"/>
  <c r="D38" i="1"/>
  <c r="C57" i="1" s="1"/>
  <c r="D40" i="1"/>
  <c r="D45" i="1" s="1"/>
  <c r="D46" i="1" s="1"/>
  <c r="C52" i="1"/>
  <c r="C59" i="1" s="1"/>
  <c r="F40" i="1"/>
  <c r="F45" i="1" s="1"/>
  <c r="F46" i="1" s="1"/>
</calcChain>
</file>

<file path=xl/sharedStrings.xml><?xml version="1.0" encoding="utf-8"?>
<sst xmlns="http://schemas.openxmlformats.org/spreadsheetml/2006/main" count="118" uniqueCount="99">
  <si>
    <r>
      <t xml:space="preserve">为什么要买高质量、高性能的
</t>
    </r>
    <r>
      <rPr>
        <sz val="20"/>
        <rFont val="Microsoft YaHei"/>
        <family val="2"/>
      </rPr>
      <t xml:space="preserve">
顶级模具？</t>
    </r>
  </si>
  <si>
    <t xml:space="preserve">Part calculation </t>
  </si>
  <si>
    <t>产品成本计算</t>
  </si>
  <si>
    <t>货币</t>
  </si>
  <si>
    <t>USD</t>
  </si>
  <si>
    <t>Total hours per year</t>
  </si>
  <si>
    <t>每年总时数</t>
  </si>
  <si>
    <t>h</t>
  </si>
  <si>
    <t>Operational availability of the production unit</t>
  </si>
  <si>
    <t>效率百分比</t>
  </si>
  <si>
    <t>%</t>
  </si>
  <si>
    <t>Production hours per year</t>
  </si>
  <si>
    <t>有效工时</t>
  </si>
  <si>
    <t>Cycle time</t>
  </si>
  <si>
    <t>成型周期</t>
  </si>
  <si>
    <t>sec</t>
  </si>
  <si>
    <t>No. of Cavities</t>
  </si>
  <si>
    <t>腔数</t>
  </si>
  <si>
    <t>Mould price</t>
  </si>
  <si>
    <t>模具价格</t>
  </si>
  <si>
    <t>Price Injection machine and ancillary equipment</t>
  </si>
  <si>
    <t>注塑机及辅机价格</t>
  </si>
  <si>
    <t>Parts / hour</t>
  </si>
  <si>
    <t>产品产量/小时</t>
  </si>
  <si>
    <t xml:space="preserve">p </t>
  </si>
  <si>
    <t>Parts / year</t>
  </si>
  <si>
    <t>产品产量/年</t>
  </si>
  <si>
    <t>Depreciation time in years (mould)</t>
  </si>
  <si>
    <t>折旧时间（模具）</t>
  </si>
  <si>
    <t>years</t>
  </si>
  <si>
    <t>Depreciation time in years (Injection machine and ancillary equipm.)</t>
  </si>
  <si>
    <t>折旧时间（注塑机及辅机）</t>
  </si>
  <si>
    <t>Mould depreciation / year</t>
  </si>
  <si>
    <r>
      <t>模具折旧费</t>
    </r>
    <r>
      <rPr>
        <sz val="11"/>
        <rFont val="Arial"/>
        <family val="2"/>
      </rPr>
      <t>/</t>
    </r>
    <r>
      <rPr>
        <sz val="11"/>
        <rFont val="宋体"/>
        <charset val="134"/>
      </rPr>
      <t>年</t>
    </r>
  </si>
  <si>
    <t>Machine + ancillary equipment depreciation / year</t>
  </si>
  <si>
    <t>注塑机及辅机折旧费/年</t>
  </si>
  <si>
    <t>Capital/Investment costs in % (per year)</t>
  </si>
  <si>
    <r>
      <t>投资费用</t>
    </r>
    <r>
      <rPr>
        <sz val="11"/>
        <rFont val="Arial"/>
        <family val="2"/>
      </rPr>
      <t>/</t>
    </r>
    <r>
      <rPr>
        <sz val="11"/>
        <rFont val="宋体"/>
        <charset val="134"/>
      </rPr>
      <t>年</t>
    </r>
  </si>
  <si>
    <t>Floor area costs (surface costs) / year</t>
  </si>
  <si>
    <r>
      <t>占地成本</t>
    </r>
    <r>
      <rPr>
        <sz val="11"/>
        <rFont val="Arial"/>
        <family val="2"/>
      </rPr>
      <t>/</t>
    </r>
    <r>
      <rPr>
        <sz val="11"/>
        <rFont val="宋体"/>
        <charset val="134"/>
      </rPr>
      <t>年</t>
    </r>
  </si>
  <si>
    <t>Running expenses (Electricity + Water costs) / year</t>
  </si>
  <si>
    <t>运行成本（水电）/年</t>
  </si>
  <si>
    <t>Wage costs for this production unit / year</t>
  </si>
  <si>
    <r>
      <t>人工成本</t>
    </r>
    <r>
      <rPr>
        <sz val="11"/>
        <rFont val="Arial"/>
        <family val="2"/>
      </rPr>
      <t>/</t>
    </r>
    <r>
      <rPr>
        <sz val="11"/>
        <rFont val="宋体"/>
        <charset val="134"/>
      </rPr>
      <t>年</t>
    </r>
  </si>
  <si>
    <t>Material price / kg</t>
  </si>
  <si>
    <t>材料成本/公斤</t>
  </si>
  <si>
    <t xml:space="preserve">Part weight </t>
  </si>
  <si>
    <t>产品重量</t>
  </si>
  <si>
    <t>gr</t>
  </si>
  <si>
    <t>Sprue weight per shot (if not a full hotrunner mould)</t>
  </si>
  <si>
    <t>每模余料重量（非热流道）</t>
  </si>
  <si>
    <t xml:space="preserve">Overhead costs in % of the manufacturing costs </t>
  </si>
  <si>
    <t>间接成本占制造成本的百分比</t>
  </si>
  <si>
    <t>Total costs for 1000 parts</t>
  </si>
  <si>
    <r>
      <t>总费用（以生产</t>
    </r>
    <r>
      <rPr>
        <b/>
        <u/>
        <sz val="11"/>
        <rFont val="Arial"/>
        <family val="2"/>
      </rPr>
      <t>1000</t>
    </r>
    <r>
      <rPr>
        <b/>
        <u/>
        <sz val="11"/>
        <rFont val="宋体"/>
        <charset val="134"/>
      </rPr>
      <t>件产品为例）</t>
    </r>
  </si>
  <si>
    <t>Mould depreciation / year (1000 parts)</t>
  </si>
  <si>
    <r>
      <t>模具折旧费</t>
    </r>
    <r>
      <rPr>
        <sz val="11"/>
        <rFont val="Arial"/>
        <family val="2"/>
      </rPr>
      <t>/</t>
    </r>
    <r>
      <rPr>
        <sz val="11"/>
        <rFont val="宋体"/>
        <charset val="134"/>
      </rPr>
      <t>年（</t>
    </r>
    <r>
      <rPr>
        <sz val="11"/>
        <rFont val="Arial"/>
        <family val="2"/>
      </rPr>
      <t>1000</t>
    </r>
    <r>
      <rPr>
        <sz val="11"/>
        <rFont val="宋体"/>
        <charset val="134"/>
      </rPr>
      <t>件）</t>
    </r>
  </si>
  <si>
    <t>Machine + ancillary equipment depreciation / year (1000 parts)</t>
  </si>
  <si>
    <r>
      <t>注塑机及辅机折旧费</t>
    </r>
    <r>
      <rPr>
        <sz val="11"/>
        <rFont val="Arial"/>
        <family val="2"/>
      </rPr>
      <t>/</t>
    </r>
    <r>
      <rPr>
        <sz val="11"/>
        <rFont val="宋体"/>
        <charset val="134"/>
      </rPr>
      <t>年（</t>
    </r>
    <r>
      <rPr>
        <sz val="11"/>
        <rFont val="Arial"/>
        <family val="2"/>
      </rPr>
      <t>1000</t>
    </r>
    <r>
      <rPr>
        <sz val="11"/>
        <rFont val="宋体"/>
        <charset val="134"/>
      </rPr>
      <t>件）</t>
    </r>
  </si>
  <si>
    <t>Capital Costs / year  (1000 parts)</t>
  </si>
  <si>
    <r>
      <t>投资费用</t>
    </r>
    <r>
      <rPr>
        <sz val="11"/>
        <rFont val="Arial"/>
        <family val="2"/>
      </rPr>
      <t>/</t>
    </r>
    <r>
      <rPr>
        <sz val="11"/>
        <rFont val="宋体"/>
        <charset val="134"/>
      </rPr>
      <t>年（</t>
    </r>
    <r>
      <rPr>
        <sz val="11"/>
        <rFont val="Arial"/>
        <family val="2"/>
      </rPr>
      <t>1000</t>
    </r>
    <r>
      <rPr>
        <sz val="11"/>
        <rFont val="宋体"/>
        <charset val="134"/>
      </rPr>
      <t>件）</t>
    </r>
  </si>
  <si>
    <t>Floor area costs (surface costs) / year  (1000 parts)</t>
  </si>
  <si>
    <r>
      <t>占地成本</t>
    </r>
    <r>
      <rPr>
        <sz val="11"/>
        <rFont val="Arial"/>
        <family val="2"/>
      </rPr>
      <t>/</t>
    </r>
    <r>
      <rPr>
        <sz val="11"/>
        <rFont val="宋体"/>
        <charset val="134"/>
      </rPr>
      <t>年（</t>
    </r>
    <r>
      <rPr>
        <sz val="11"/>
        <rFont val="Arial"/>
        <family val="2"/>
      </rPr>
      <t>1000</t>
    </r>
    <r>
      <rPr>
        <sz val="11"/>
        <rFont val="宋体"/>
        <charset val="134"/>
      </rPr>
      <t>件）</t>
    </r>
  </si>
  <si>
    <t>Running expenses (Electricity + Water costs) / year (1000 parts)</t>
  </si>
  <si>
    <r>
      <t>运行成本（水电）</t>
    </r>
    <r>
      <rPr>
        <sz val="11"/>
        <rFont val="Arial"/>
        <family val="2"/>
      </rPr>
      <t>/</t>
    </r>
    <r>
      <rPr>
        <sz val="11"/>
        <rFont val="宋体"/>
        <charset val="134"/>
      </rPr>
      <t>年（</t>
    </r>
    <r>
      <rPr>
        <sz val="11"/>
        <rFont val="Arial"/>
        <family val="2"/>
      </rPr>
      <t>1000</t>
    </r>
    <r>
      <rPr>
        <sz val="11"/>
        <rFont val="宋体"/>
        <charset val="134"/>
      </rPr>
      <t>件）</t>
    </r>
  </si>
  <si>
    <t>Wage costs for this production unit / year (1000 parts)</t>
  </si>
  <si>
    <r>
      <t>人工成本</t>
    </r>
    <r>
      <rPr>
        <sz val="11"/>
        <rFont val="Arial"/>
        <family val="2"/>
      </rPr>
      <t>/</t>
    </r>
    <r>
      <rPr>
        <sz val="11"/>
        <rFont val="宋体"/>
        <charset val="134"/>
      </rPr>
      <t>年（</t>
    </r>
    <r>
      <rPr>
        <sz val="11"/>
        <rFont val="Arial"/>
        <family val="2"/>
      </rPr>
      <t>1000</t>
    </r>
    <r>
      <rPr>
        <sz val="11"/>
        <rFont val="宋体"/>
        <charset val="134"/>
      </rPr>
      <t>件）</t>
    </r>
  </si>
  <si>
    <t xml:space="preserve">Material costs / 1000 parts </t>
  </si>
  <si>
    <r>
      <t>材料成本</t>
    </r>
    <r>
      <rPr>
        <sz val="11"/>
        <rFont val="Arial"/>
        <family val="2"/>
      </rPr>
      <t>/</t>
    </r>
    <r>
      <rPr>
        <sz val="11"/>
        <rFont val="宋体"/>
        <charset val="134"/>
      </rPr>
      <t>公斤（</t>
    </r>
    <r>
      <rPr>
        <sz val="11"/>
        <rFont val="Arial"/>
        <family val="2"/>
      </rPr>
      <t>1000</t>
    </r>
    <r>
      <rPr>
        <sz val="11"/>
        <rFont val="宋体"/>
        <charset val="134"/>
      </rPr>
      <t>件）</t>
    </r>
  </si>
  <si>
    <t>Material costs for sprue / 1000 parts</t>
  </si>
  <si>
    <r>
      <t>余料成本（</t>
    </r>
    <r>
      <rPr>
        <sz val="11"/>
        <rFont val="Arial"/>
        <family val="2"/>
      </rPr>
      <t>1000</t>
    </r>
    <r>
      <rPr>
        <sz val="11"/>
        <rFont val="宋体"/>
        <charset val="134"/>
      </rPr>
      <t>件）</t>
    </r>
  </si>
  <si>
    <t>Overhead costs in % of the manufacturing costs (1000 parts)</t>
  </si>
  <si>
    <r>
      <t>间接成本占制造成本的百分比（</t>
    </r>
    <r>
      <rPr>
        <sz val="11"/>
        <rFont val="Arial"/>
        <family val="2"/>
      </rPr>
      <t>1000</t>
    </r>
    <r>
      <rPr>
        <sz val="11"/>
        <rFont val="Microsoft YaHei"/>
        <family val="2"/>
      </rPr>
      <t>件）</t>
    </r>
  </si>
  <si>
    <r>
      <t>总费用（</t>
    </r>
    <r>
      <rPr>
        <b/>
        <sz val="11"/>
        <rFont val="Arial"/>
        <family val="2"/>
      </rPr>
      <t>1000</t>
    </r>
    <r>
      <rPr>
        <b/>
        <sz val="11"/>
        <rFont val="宋体"/>
        <charset val="134"/>
      </rPr>
      <t>件）</t>
    </r>
  </si>
  <si>
    <t>Sales price for 1000 parts</t>
  </si>
  <si>
    <r>
      <t>产品售价（</t>
    </r>
    <r>
      <rPr>
        <b/>
        <sz val="11"/>
        <rFont val="Arial"/>
        <family val="2"/>
      </rPr>
      <t>1000</t>
    </r>
    <r>
      <rPr>
        <b/>
        <sz val="11"/>
        <rFont val="宋体"/>
        <charset val="134"/>
      </rPr>
      <t>件）</t>
    </r>
  </si>
  <si>
    <t>Annual Turnover</t>
  </si>
  <si>
    <t>年营业额</t>
  </si>
  <si>
    <t>Profit / 1000 parts</t>
  </si>
  <si>
    <r>
      <t>利润（</t>
    </r>
    <r>
      <rPr>
        <b/>
        <sz val="11"/>
        <rFont val="Arial"/>
        <family val="2"/>
      </rPr>
      <t>1000</t>
    </r>
    <r>
      <rPr>
        <b/>
        <sz val="11"/>
        <rFont val="宋体"/>
        <charset val="134"/>
      </rPr>
      <t>件）</t>
    </r>
  </si>
  <si>
    <t xml:space="preserve">Annual Profit </t>
  </si>
  <si>
    <t>年利润</t>
  </si>
  <si>
    <t>Capital Costs</t>
  </si>
  <si>
    <t>投资成本</t>
  </si>
  <si>
    <t>Floor Area Costs</t>
  </si>
  <si>
    <t>占地成本</t>
  </si>
  <si>
    <t>Running Costs (elec. + water)</t>
  </si>
  <si>
    <r>
      <t>运行成本（水</t>
    </r>
    <r>
      <rPr>
        <sz val="10"/>
        <rFont val="Arial"/>
        <family val="2"/>
      </rPr>
      <t>+</t>
    </r>
    <r>
      <rPr>
        <sz val="10"/>
        <rFont val="宋体"/>
        <charset val="134"/>
      </rPr>
      <t>电）</t>
    </r>
  </si>
  <si>
    <t>Wage costs</t>
  </si>
  <si>
    <t>人工成本</t>
  </si>
  <si>
    <t>Material costs</t>
  </si>
  <si>
    <t>材料费用</t>
  </si>
  <si>
    <t>Overhead Costs</t>
  </si>
  <si>
    <t>间接成本</t>
  </si>
  <si>
    <r>
      <t xml:space="preserve">TOTAL </t>
    </r>
    <r>
      <rPr>
        <sz val="10"/>
        <rFont val="Microsoft YaHei"/>
        <family val="2"/>
      </rPr>
      <t>总成本</t>
    </r>
  </si>
  <si>
    <t>- 极度精确                                                                                  - 高产量                                                                                         - 具寿命长                                                                                        - 更多转换                                                                               - 投资回报更迅速                                                                        - 利润更高</t>
  </si>
  <si>
    <r>
      <t xml:space="preserve">例：
</t>
    </r>
    <r>
      <rPr>
        <sz val="9"/>
        <rFont val="Arial"/>
        <family val="2"/>
      </rPr>
      <t>Kebo 64</t>
    </r>
    <r>
      <rPr>
        <sz val="9"/>
        <rFont val="Microsoft YaHei"/>
        <family val="2"/>
      </rPr>
      <t>腔注塑磨具</t>
    </r>
  </si>
  <si>
    <r>
      <t>例：
普通64</t>
    </r>
    <r>
      <rPr>
        <sz val="9"/>
        <rFont val="Microsoft YaHei"/>
        <family val="2"/>
      </rPr>
      <t>腔注塑磨具</t>
    </r>
  </si>
  <si>
    <t>请填写黄色标记处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</si>
</sst>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name val="Arial"/>
      <family val="2"/>
    </font>
    <font>
      <sz val="18"/>
      <name val="Microsoft YaHei"/>
      <family val="2"/>
    </font>
    <font>
      <sz val="20"/>
      <name val="Microsoft YaHei"/>
      <family val="2"/>
    </font>
    <font>
      <sz val="26"/>
      <name val="Microsoft YaHei"/>
      <family val="2"/>
    </font>
    <font>
      <sz val="12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sz val="20"/>
      <name val="宋体"/>
      <charset val="134"/>
    </font>
    <font>
      <b/>
      <sz val="20"/>
      <name val="宋体"/>
      <charset val="134"/>
    </font>
    <font>
      <b/>
      <u/>
      <sz val="18"/>
      <name val="Arial"/>
      <family val="2"/>
    </font>
    <font>
      <b/>
      <sz val="12"/>
      <name val="Microsoft YaHei"/>
      <family val="2"/>
    </font>
    <font>
      <b/>
      <sz val="12"/>
      <name val="Arial"/>
      <family val="2"/>
    </font>
    <font>
      <sz val="10"/>
      <name val="宋体"/>
      <charset val="134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Microsoft YaHei"/>
      <family val="2"/>
    </font>
    <font>
      <sz val="9"/>
      <name val="Arial"/>
      <family val="2"/>
    </font>
    <font>
      <sz val="11"/>
      <color indexed="10"/>
      <name val="Arial"/>
      <family val="2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40"/>
      <name val="Arial"/>
      <family val="2"/>
    </font>
    <font>
      <b/>
      <sz val="11"/>
      <color indexed="40"/>
      <name val="宋体"/>
      <charset val="134"/>
    </font>
    <font>
      <b/>
      <sz val="11"/>
      <name val="Arial"/>
      <family val="2"/>
    </font>
    <font>
      <b/>
      <sz val="11"/>
      <color indexed="10"/>
      <name val="宋体"/>
      <charset val="134"/>
    </font>
    <font>
      <b/>
      <u/>
      <sz val="11"/>
      <name val="Arial"/>
      <family val="2"/>
    </font>
    <font>
      <b/>
      <u/>
      <sz val="11"/>
      <name val="宋体"/>
      <charset val="134"/>
    </font>
    <font>
      <sz val="11"/>
      <name val="Microsoft YaHei"/>
      <family val="2"/>
    </font>
    <font>
      <b/>
      <sz val="11"/>
      <name val="宋体"/>
      <charset val="134"/>
    </font>
    <font>
      <b/>
      <sz val="11"/>
      <color indexed="10"/>
      <name val="Arial"/>
      <family val="2"/>
    </font>
    <font>
      <sz val="10"/>
      <name val="Microsoft YaHei"/>
      <family val="2"/>
    </font>
    <font>
      <sz val="16"/>
      <color rgb="FF000000"/>
      <name val="Calibri"/>
      <family val="2"/>
    </font>
    <font>
      <sz val="12"/>
      <color rgb="FF000000"/>
      <name val="Microsoft JhengHe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2"/>
      </patternFill>
    </fill>
    <fill>
      <patternFill patternType="solid">
        <fgColor indexed="20"/>
        <bgColor indexed="36"/>
      </patternFill>
    </fill>
    <fill>
      <patternFill patternType="solid">
        <fgColor indexed="50"/>
        <bgColor indexed="44"/>
      </patternFill>
    </fill>
    <fill>
      <patternFill patternType="solid">
        <fgColor indexed="10"/>
        <bgColor indexed="60"/>
      </patternFill>
    </fill>
    <fill>
      <patternFill patternType="solid">
        <fgColor indexed="62"/>
        <bgColor indexed="5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 applyFill="1" applyBorder="1" applyAlignment="1">
      <alignment horizontal="left"/>
    </xf>
    <xf numFmtId="4" fontId="10" fillId="0" borderId="0" xfId="0" applyNumberFormat="1" applyFont="1"/>
    <xf numFmtId="4" fontId="11" fillId="2" borderId="1" xfId="0" applyNumberFormat="1" applyFont="1" applyFill="1" applyBorder="1" applyProtection="1">
      <protection locked="0"/>
    </xf>
    <xf numFmtId="0" fontId="12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0" fontId="13" fillId="0" borderId="0" xfId="0" applyFont="1" applyFill="1"/>
    <xf numFmtId="0" fontId="14" fillId="0" borderId="2" xfId="0" applyFont="1" applyFill="1" applyBorder="1"/>
    <xf numFmtId="0" fontId="14" fillId="0" borderId="3" xfId="0" applyFont="1" applyFill="1" applyBorder="1"/>
    <xf numFmtId="0" fontId="14" fillId="0" borderId="4" xfId="0" applyFont="1" applyFill="1" applyBorder="1" applyAlignment="1">
      <alignment horizontal="left"/>
    </xf>
    <xf numFmtId="0" fontId="15" fillId="0" borderId="5" xfId="0" applyFont="1" applyFill="1" applyBorder="1" applyAlignment="1">
      <alignment vertical="top" wrapText="1"/>
    </xf>
    <xf numFmtId="4" fontId="14" fillId="0" borderId="4" xfId="0" applyNumberFormat="1" applyFont="1" applyFill="1" applyBorder="1"/>
    <xf numFmtId="0" fontId="15" fillId="0" borderId="6" xfId="0" applyFont="1" applyFill="1" applyBorder="1" applyAlignment="1">
      <alignment vertical="top" wrapText="1"/>
    </xf>
    <xf numFmtId="0" fontId="14" fillId="0" borderId="0" xfId="0" applyFont="1"/>
    <xf numFmtId="0" fontId="17" fillId="0" borderId="0" xfId="0" applyFont="1" applyFill="1"/>
    <xf numFmtId="0" fontId="14" fillId="0" borderId="7" xfId="0" applyFont="1" applyFill="1" applyBorder="1"/>
    <xf numFmtId="0" fontId="14" fillId="0" borderId="8" xfId="0" applyFont="1" applyFill="1" applyBorder="1"/>
    <xf numFmtId="0" fontId="14" fillId="0" borderId="0" xfId="0" applyFont="1" applyFill="1" applyBorder="1" applyAlignment="1">
      <alignment horizontal="left"/>
    </xf>
    <xf numFmtId="0" fontId="16" fillId="0" borderId="9" xfId="0" applyFont="1" applyFill="1" applyBorder="1" applyAlignment="1">
      <alignment vertical="top" wrapText="1"/>
    </xf>
    <xf numFmtId="4" fontId="14" fillId="0" borderId="0" xfId="0" applyNumberFormat="1" applyFont="1" applyFill="1" applyBorder="1"/>
    <xf numFmtId="0" fontId="16" fillId="0" borderId="10" xfId="0" applyFont="1" applyFill="1" applyBorder="1" applyAlignment="1">
      <alignment vertical="top" wrapText="1"/>
    </xf>
    <xf numFmtId="0" fontId="14" fillId="0" borderId="11" xfId="0" applyFont="1" applyFill="1" applyBorder="1"/>
    <xf numFmtId="0" fontId="18" fillId="0" borderId="12" xfId="0" applyFont="1" applyFill="1" applyBorder="1"/>
    <xf numFmtId="0" fontId="14" fillId="0" borderId="13" xfId="0" applyFont="1" applyFill="1" applyBorder="1" applyAlignment="1">
      <alignment horizontal="left"/>
    </xf>
    <xf numFmtId="4" fontId="14" fillId="0" borderId="14" xfId="0" applyNumberFormat="1" applyFont="1" applyFill="1" applyBorder="1"/>
    <xf numFmtId="0" fontId="14" fillId="0" borderId="15" xfId="0" applyFont="1" applyFill="1" applyBorder="1" applyAlignment="1">
      <alignment horizontal="left"/>
    </xf>
    <xf numFmtId="4" fontId="14" fillId="0" borderId="16" xfId="0" applyNumberFormat="1" applyFont="1" applyFill="1" applyBorder="1"/>
    <xf numFmtId="0" fontId="19" fillId="0" borderId="0" xfId="0" applyFont="1" applyFill="1"/>
    <xf numFmtId="0" fontId="20" fillId="0" borderId="11" xfId="0" applyFont="1" applyFill="1" applyBorder="1"/>
    <xf numFmtId="0" fontId="21" fillId="0" borderId="12" xfId="0" applyFont="1" applyFill="1" applyBorder="1"/>
    <xf numFmtId="0" fontId="20" fillId="0" borderId="13" xfId="0" applyFont="1" applyFill="1" applyBorder="1" applyAlignment="1">
      <alignment horizontal="left"/>
    </xf>
    <xf numFmtId="9" fontId="20" fillId="2" borderId="1" xfId="0" applyNumberFormat="1" applyFont="1" applyFill="1" applyBorder="1" applyProtection="1">
      <protection locked="0"/>
    </xf>
    <xf numFmtId="0" fontId="20" fillId="0" borderId="17" xfId="0" applyFont="1" applyFill="1" applyBorder="1" applyAlignment="1">
      <alignment horizontal="left"/>
    </xf>
    <xf numFmtId="9" fontId="20" fillId="2" borderId="18" xfId="0" applyNumberFormat="1" applyFont="1" applyFill="1" applyBorder="1" applyProtection="1">
      <protection locked="0"/>
    </xf>
    <xf numFmtId="0" fontId="22" fillId="0" borderId="0" xfId="0" applyFont="1"/>
    <xf numFmtId="0" fontId="23" fillId="0" borderId="0" xfId="0" applyFont="1" applyFill="1"/>
    <xf numFmtId="9" fontId="14" fillId="0" borderId="13" xfId="0" applyNumberFormat="1" applyFont="1" applyFill="1" applyBorder="1" applyAlignment="1">
      <alignment horizontal="left"/>
    </xf>
    <xf numFmtId="4" fontId="14" fillId="0" borderId="9" xfId="0" applyNumberFormat="1" applyFont="1" applyFill="1" applyBorder="1"/>
    <xf numFmtId="9" fontId="14" fillId="0" borderId="17" xfId="0" applyNumberFormat="1" applyFont="1" applyFill="1" applyBorder="1" applyAlignment="1">
      <alignment horizontal="left"/>
    </xf>
    <xf numFmtId="4" fontId="14" fillId="0" borderId="10" xfId="0" applyNumberFormat="1" applyFont="1" applyFill="1" applyBorder="1"/>
    <xf numFmtId="4" fontId="20" fillId="2" borderId="1" xfId="0" applyNumberFormat="1" applyFont="1" applyFill="1" applyBorder="1" applyProtection="1">
      <protection locked="0"/>
    </xf>
    <xf numFmtId="4" fontId="20" fillId="2" borderId="18" xfId="0" applyNumberFormat="1" applyFont="1" applyFill="1" applyBorder="1" applyProtection="1">
      <protection locked="0"/>
    </xf>
    <xf numFmtId="4" fontId="14" fillId="2" borderId="1" xfId="0" applyNumberFormat="1" applyFont="1" applyFill="1" applyBorder="1" applyProtection="1">
      <protection locked="0"/>
    </xf>
    <xf numFmtId="0" fontId="14" fillId="0" borderId="17" xfId="0" applyFont="1" applyFill="1" applyBorder="1" applyAlignment="1">
      <alignment horizontal="left"/>
    </xf>
    <xf numFmtId="4" fontId="14" fillId="2" borderId="18" xfId="0" applyNumberFormat="1" applyFont="1" applyFill="1" applyBorder="1" applyProtection="1">
      <protection locked="0"/>
    </xf>
    <xf numFmtId="4" fontId="14" fillId="0" borderId="13" xfId="0" applyNumberFormat="1" applyFont="1" applyFill="1" applyBorder="1" applyAlignment="1">
      <alignment horizontal="left"/>
    </xf>
    <xf numFmtId="4" fontId="14" fillId="0" borderId="17" xfId="0" applyNumberFormat="1" applyFont="1" applyFill="1" applyBorder="1" applyAlignment="1">
      <alignment horizontal="left"/>
    </xf>
    <xf numFmtId="4" fontId="14" fillId="0" borderId="19" xfId="0" applyNumberFormat="1" applyFont="1" applyFill="1" applyBorder="1"/>
    <xf numFmtId="4" fontId="14" fillId="0" borderId="20" xfId="0" applyNumberFormat="1" applyFont="1" applyFill="1" applyBorder="1"/>
    <xf numFmtId="3" fontId="20" fillId="2" borderId="1" xfId="0" applyNumberFormat="1" applyFont="1" applyFill="1" applyBorder="1" applyProtection="1">
      <protection locked="0"/>
    </xf>
    <xf numFmtId="4" fontId="20" fillId="0" borderId="17" xfId="0" applyNumberFormat="1" applyFont="1" applyFill="1" applyBorder="1"/>
    <xf numFmtId="0" fontId="20" fillId="2" borderId="18" xfId="0" applyFont="1" applyFill="1" applyBorder="1" applyProtection="1">
      <protection locked="0"/>
    </xf>
    <xf numFmtId="3" fontId="14" fillId="2" borderId="1" xfId="0" applyNumberFormat="1" applyFont="1" applyFill="1" applyBorder="1" applyProtection="1">
      <protection locked="0"/>
    </xf>
    <xf numFmtId="4" fontId="14" fillId="0" borderId="17" xfId="0" applyNumberFormat="1" applyFont="1" applyFill="1" applyBorder="1"/>
    <xf numFmtId="0" fontId="14" fillId="2" borderId="18" xfId="0" applyFont="1" applyFill="1" applyBorder="1" applyProtection="1">
      <protection locked="0"/>
    </xf>
    <xf numFmtId="4" fontId="14" fillId="0" borderId="21" xfId="0" applyNumberFormat="1" applyFont="1" applyFill="1" applyBorder="1" applyAlignment="1">
      <alignment horizontal="left"/>
    </xf>
    <xf numFmtId="4" fontId="14" fillId="2" borderId="22" xfId="0" applyNumberFormat="1" applyFont="1" applyFill="1" applyBorder="1" applyProtection="1">
      <protection locked="0"/>
    </xf>
    <xf numFmtId="4" fontId="14" fillId="2" borderId="8" xfId="0" applyNumberFormat="1" applyFont="1" applyFill="1" applyBorder="1" applyProtection="1">
      <protection locked="0"/>
    </xf>
    <xf numFmtId="4" fontId="14" fillId="2" borderId="23" xfId="0" applyNumberFormat="1" applyFont="1" applyFill="1" applyBorder="1" applyProtection="1">
      <protection locked="0"/>
    </xf>
    <xf numFmtId="0" fontId="18" fillId="0" borderId="24" xfId="0" applyFont="1" applyFill="1" applyBorder="1"/>
    <xf numFmtId="9" fontId="14" fillId="2" borderId="25" xfId="0" applyNumberFormat="1" applyFont="1" applyFill="1" applyBorder="1" applyProtection="1">
      <protection locked="0"/>
    </xf>
    <xf numFmtId="9" fontId="14" fillId="2" borderId="26" xfId="0" applyNumberFormat="1" applyFont="1" applyFill="1" applyBorder="1" applyProtection="1">
      <protection locked="0"/>
    </xf>
    <xf numFmtId="0" fontId="24" fillId="3" borderId="2" xfId="0" applyFont="1" applyFill="1" applyBorder="1"/>
    <xf numFmtId="0" fontId="25" fillId="4" borderId="8" xfId="0" applyFont="1" applyFill="1" applyBorder="1"/>
    <xf numFmtId="0" fontId="14" fillId="3" borderId="4" xfId="0" applyFont="1" applyFill="1" applyBorder="1" applyAlignment="1">
      <alignment horizontal="left"/>
    </xf>
    <xf numFmtId="4" fontId="14" fillId="3" borderId="5" xfId="0" applyNumberFormat="1" applyFont="1" applyFill="1" applyBorder="1"/>
    <xf numFmtId="4" fontId="14" fillId="3" borderId="4" xfId="0" applyNumberFormat="1" applyFont="1" applyFill="1" applyBorder="1"/>
    <xf numFmtId="0" fontId="14" fillId="3" borderId="6" xfId="0" applyFont="1" applyFill="1" applyBorder="1"/>
    <xf numFmtId="0" fontId="14" fillId="3" borderId="11" xfId="0" applyFont="1" applyFill="1" applyBorder="1"/>
    <xf numFmtId="0" fontId="18" fillId="4" borderId="12" xfId="0" applyFont="1" applyFill="1" applyBorder="1"/>
    <xf numFmtId="4" fontId="14" fillId="4" borderId="13" xfId="0" applyNumberFormat="1" applyFont="1" applyFill="1" applyBorder="1" applyAlignment="1">
      <alignment horizontal="left"/>
    </xf>
    <xf numFmtId="4" fontId="14" fillId="3" borderId="27" xfId="0" applyNumberFormat="1" applyFont="1" applyFill="1" applyBorder="1"/>
    <xf numFmtId="4" fontId="14" fillId="3" borderId="13" xfId="0" applyNumberFormat="1" applyFont="1" applyFill="1" applyBorder="1"/>
    <xf numFmtId="4" fontId="14" fillId="3" borderId="28" xfId="0" applyNumberFormat="1" applyFont="1" applyFill="1" applyBorder="1"/>
    <xf numFmtId="0" fontId="26" fillId="4" borderId="12" xfId="0" applyFont="1" applyFill="1" applyBorder="1"/>
    <xf numFmtId="0" fontId="14" fillId="4" borderId="13" xfId="0" applyFont="1" applyFill="1" applyBorder="1" applyAlignment="1">
      <alignment horizontal="left"/>
    </xf>
    <xf numFmtId="0" fontId="22" fillId="3" borderId="11" xfId="0" applyFont="1" applyFill="1" applyBorder="1"/>
    <xf numFmtId="0" fontId="27" fillId="4" borderId="12" xfId="0" applyFont="1" applyFill="1" applyBorder="1"/>
    <xf numFmtId="4" fontId="22" fillId="4" borderId="13" xfId="0" applyNumberFormat="1" applyFont="1" applyFill="1" applyBorder="1" applyAlignment="1">
      <alignment horizontal="left"/>
    </xf>
    <xf numFmtId="4" fontId="22" fillId="3" borderId="27" xfId="0" applyNumberFormat="1" applyFont="1" applyFill="1" applyBorder="1"/>
    <xf numFmtId="4" fontId="22" fillId="3" borderId="13" xfId="0" applyNumberFormat="1" applyFont="1" applyFill="1" applyBorder="1"/>
    <xf numFmtId="4" fontId="22" fillId="3" borderId="28" xfId="0" applyNumberFormat="1" applyFont="1" applyFill="1" applyBorder="1"/>
    <xf numFmtId="0" fontId="28" fillId="0" borderId="0" xfId="0" applyFont="1" applyFill="1"/>
    <xf numFmtId="0" fontId="14" fillId="3" borderId="28" xfId="0" applyFont="1" applyFill="1" applyBorder="1"/>
    <xf numFmtId="4" fontId="22" fillId="2" borderId="28" xfId="0" applyNumberFormat="1" applyFont="1" applyFill="1" applyBorder="1" applyProtection="1">
      <protection locked="0"/>
    </xf>
    <xf numFmtId="0" fontId="22" fillId="4" borderId="13" xfId="0" applyFont="1" applyFill="1" applyBorder="1" applyAlignment="1">
      <alignment horizontal="left"/>
    </xf>
    <xf numFmtId="0" fontId="22" fillId="3" borderId="28" xfId="0" applyFont="1" applyFill="1" applyBorder="1"/>
    <xf numFmtId="0" fontId="14" fillId="3" borderId="29" xfId="0" applyFont="1" applyFill="1" applyBorder="1"/>
    <xf numFmtId="0" fontId="14" fillId="4" borderId="24" xfId="0" applyFont="1" applyFill="1" applyBorder="1"/>
    <xf numFmtId="0" fontId="14" fillId="4" borderId="30" xfId="0" applyFont="1" applyFill="1" applyBorder="1" applyAlignment="1">
      <alignment horizontal="left"/>
    </xf>
    <xf numFmtId="4" fontId="14" fillId="3" borderId="31" xfId="0" applyNumberFormat="1" applyFont="1" applyFill="1" applyBorder="1"/>
    <xf numFmtId="4" fontId="14" fillId="3" borderId="30" xfId="0" applyNumberFormat="1" applyFont="1" applyFill="1" applyBorder="1"/>
    <xf numFmtId="0" fontId="14" fillId="3" borderId="32" xfId="0" applyFont="1" applyFill="1" applyBorder="1"/>
    <xf numFmtId="0" fontId="0" fillId="0" borderId="0" xfId="0" applyFill="1"/>
    <xf numFmtId="0" fontId="0" fillId="0" borderId="0" xfId="0" applyFont="1" applyFill="1"/>
    <xf numFmtId="0" fontId="22" fillId="5" borderId="0" xfId="0" applyFont="1" applyFill="1"/>
    <xf numFmtId="0" fontId="12" fillId="5" borderId="0" xfId="0" applyFont="1" applyFill="1"/>
    <xf numFmtId="4" fontId="0" fillId="5" borderId="0" xfId="0" applyNumberFormat="1" applyFill="1" applyAlignment="1">
      <alignment horizontal="left"/>
    </xf>
    <xf numFmtId="0" fontId="22" fillId="6" borderId="0" xfId="0" applyFont="1" applyFill="1"/>
    <xf numFmtId="0" fontId="12" fillId="6" borderId="0" xfId="0" applyFont="1" applyFill="1"/>
    <xf numFmtId="4" fontId="0" fillId="6" borderId="0" xfId="0" applyNumberFormat="1" applyFill="1" applyAlignment="1">
      <alignment horizontal="left"/>
    </xf>
    <xf numFmtId="0" fontId="22" fillId="2" borderId="0" xfId="0" applyFont="1" applyFill="1"/>
    <xf numFmtId="0" fontId="12" fillId="2" borderId="0" xfId="0" applyFont="1" applyFill="1"/>
    <xf numFmtId="4" fontId="0" fillId="2" borderId="0" xfId="0" applyNumberFormat="1" applyFill="1" applyAlignment="1">
      <alignment horizontal="left"/>
    </xf>
    <xf numFmtId="0" fontId="22" fillId="7" borderId="0" xfId="0" applyFont="1" applyFill="1"/>
    <xf numFmtId="0" fontId="12" fillId="7" borderId="0" xfId="0" applyFont="1" applyFill="1"/>
    <xf numFmtId="4" fontId="0" fillId="7" borderId="0" xfId="0" applyNumberFormat="1" applyFill="1" applyAlignment="1">
      <alignment horizontal="left"/>
    </xf>
    <xf numFmtId="0" fontId="22" fillId="8" borderId="0" xfId="0" applyFont="1" applyFill="1"/>
    <xf numFmtId="0" fontId="12" fillId="8" borderId="0" xfId="0" applyFont="1" applyFill="1"/>
    <xf numFmtId="4" fontId="0" fillId="8" borderId="0" xfId="0" applyNumberFormat="1" applyFill="1" applyAlignment="1">
      <alignment horizontal="left"/>
    </xf>
    <xf numFmtId="0" fontId="22" fillId="9" borderId="0" xfId="0" applyFont="1" applyFill="1"/>
    <xf numFmtId="0" fontId="12" fillId="9" borderId="0" xfId="0" applyFont="1" applyFill="1"/>
    <xf numFmtId="4" fontId="0" fillId="9" borderId="0" xfId="0" applyNumberFormat="1" applyFill="1" applyAlignment="1">
      <alignment horizontal="left"/>
    </xf>
    <xf numFmtId="4" fontId="0" fillId="0" borderId="0" xfId="0" applyNumberFormat="1" applyAlignment="1">
      <alignment horizontal="left"/>
    </xf>
    <xf numFmtId="0" fontId="1" fillId="10" borderId="0" xfId="0" applyFont="1" applyFill="1" applyAlignment="1">
      <alignment horizontal="left" wrapText="1"/>
    </xf>
    <xf numFmtId="0" fontId="30" fillId="10" borderId="0" xfId="0" quotePrefix="1" applyFont="1" applyFill="1" applyAlignment="1" applyProtection="1">
      <alignment horizontal="left" vertical="center" wrapText="1"/>
    </xf>
    <xf numFmtId="0" fontId="31" fillId="11" borderId="0" xfId="0" applyFont="1" applyFill="1"/>
    <xf numFmtId="0" fontId="0" fillId="11" borderId="0" xfId="0" applyFill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2D050"/>
      <rgbColor rgb="00FF99CC"/>
      <rgbColor rgb="00CC99FF"/>
      <rgbColor rgb="00FFCC99"/>
      <rgbColor rgb="003366FF"/>
      <rgbColor rgb="0033CCCC"/>
      <rgbColor rgb="0099CC00"/>
      <rgbColor rgb="00FFCC00"/>
      <rgbColor rgb="00FFC0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7"/>
      <c:hPercent val="124"/>
      <c:rotY val="1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000014204558066"/>
          <c:y val="0.13956051444481588"/>
          <c:w val="0.76545522501351648"/>
          <c:h val="0.65384650468240502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Chinese!$B$52</c:f>
              <c:strCache>
                <c:ptCount val="1"/>
                <c:pt idx="0">
                  <c:v>投资成本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Chinese!$C$52</c:f>
              <c:numCache>
                <c:formatCode>#,##0.00</c:formatCode>
                <c:ptCount val="1"/>
                <c:pt idx="0">
                  <c:v>0.33313535575048731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524-848C-006CA872B0CD}"/>
            </c:ext>
          </c:extLst>
        </c:ser>
        <c:ser>
          <c:idx val="1"/>
          <c:order val="1"/>
          <c:tx>
            <c:strRef>
              <c:f>Chinese!$B$53</c:f>
              <c:strCache>
                <c:ptCount val="1"/>
                <c:pt idx="0">
                  <c:v>占地成本</c:v>
                </c:pt>
              </c:strCache>
            </c:strRef>
          </c:tx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Chinese!$C$53</c:f>
              <c:numCache>
                <c:formatCode>#,##0.00</c:formatCode>
                <c:ptCount val="1"/>
                <c:pt idx="0">
                  <c:v>7.3015968383668445E-2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524-848C-006CA872B0CD}"/>
            </c:ext>
          </c:extLst>
        </c:ser>
        <c:ser>
          <c:idx val="2"/>
          <c:order val="2"/>
          <c:tx>
            <c:strRef>
              <c:f>Chinese!$B$54</c:f>
              <c:strCache>
                <c:ptCount val="1"/>
                <c:pt idx="0">
                  <c:v>运行成本（水+电）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Chinese!$C$54</c:f>
              <c:numCache>
                <c:formatCode>#,##0.00</c:formatCode>
                <c:ptCount val="1"/>
                <c:pt idx="0">
                  <c:v>9.1269960479585563E-2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0-4524-848C-006CA872B0CD}"/>
            </c:ext>
          </c:extLst>
        </c:ser>
        <c:ser>
          <c:idx val="3"/>
          <c:order val="3"/>
          <c:tx>
            <c:strRef>
              <c:f>Chinese!$B$55</c:f>
              <c:strCache>
                <c:ptCount val="1"/>
                <c:pt idx="0">
                  <c:v>人工成本</c:v>
                </c:pt>
              </c:strCache>
            </c:strRef>
          </c:tx>
          <c:spPr>
            <a:solidFill>
              <a:srgbClr val="92D05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Chinese!$C$55</c:f>
              <c:numCache>
                <c:formatCode>#,##0.00</c:formatCode>
                <c:ptCount val="1"/>
                <c:pt idx="0">
                  <c:v>3.6507984191834222E-2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524-848C-006CA872B0CD}"/>
            </c:ext>
          </c:extLst>
        </c:ser>
        <c:ser>
          <c:idx val="4"/>
          <c:order val="4"/>
          <c:tx>
            <c:strRef>
              <c:f>Chinese!$B$57</c:f>
              <c:strCache>
                <c:ptCount val="1"/>
                <c:pt idx="0">
                  <c:v>间接成本</c:v>
                </c:pt>
              </c:strCache>
            </c:strRef>
          </c:tx>
          <c:spPr>
            <a:solidFill>
              <a:srgbClr val="558ED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Chinese!$C$57</c:f>
              <c:numCache>
                <c:formatCode>#,##0.00</c:formatCode>
                <c:ptCount val="1"/>
                <c:pt idx="0">
                  <c:v>0.58678585376111514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524-848C-006CA872B0CD}"/>
            </c:ext>
          </c:extLst>
        </c:ser>
        <c:ser>
          <c:idx val="5"/>
          <c:order val="5"/>
          <c:tx>
            <c:strRef>
              <c:f>Chinese!$B$56</c:f>
              <c:strCache>
                <c:ptCount val="1"/>
                <c:pt idx="0">
                  <c:v>材料费用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Chinese!$C$56</c:f>
              <c:numCache>
                <c:formatCode>#,##0.00</c:formatCode>
                <c:ptCount val="1"/>
                <c:pt idx="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50-4524-848C-006CA872B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2426864"/>
        <c:axId val="1"/>
        <c:axId val="0"/>
      </c:bar3DChart>
      <c:catAx>
        <c:axId val="332426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32426864"/>
        <c:crossesAt val="1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1818181818181818E-2"/>
          <c:y val="0.8285718730822752"/>
          <c:w val="0.8072734908136483"/>
          <c:h val="0.1505495676926224"/>
        </c:manualLayout>
      </c:layout>
      <c:overlay val="0"/>
      <c:spPr>
        <a:solidFill>
          <a:srgbClr val="DDD9C3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4</xdr:row>
      <xdr:rowOff>123825</xdr:rowOff>
    </xdr:from>
    <xdr:to>
      <xdr:col>10</xdr:col>
      <xdr:colOff>3038475</xdr:colOff>
      <xdr:row>46</xdr:row>
      <xdr:rowOff>152400</xdr:rowOff>
    </xdr:to>
    <xdr:graphicFrame macro="">
      <xdr:nvGraphicFramePr>
        <xdr:cNvPr id="107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5</xdr:row>
      <xdr:rowOff>561975</xdr:rowOff>
    </xdr:from>
    <xdr:to>
      <xdr:col>3</xdr:col>
      <xdr:colOff>914400</xdr:colOff>
      <xdr:row>5</xdr:row>
      <xdr:rowOff>847725</xdr:rowOff>
    </xdr:to>
    <xdr:pic>
      <xdr:nvPicPr>
        <xdr:cNvPr id="1073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4591050"/>
          <a:ext cx="7905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57150</xdr:colOff>
      <xdr:row>0</xdr:row>
      <xdr:rowOff>152400</xdr:rowOff>
    </xdr:from>
    <xdr:to>
      <xdr:col>10</xdr:col>
      <xdr:colOff>3048000</xdr:colOff>
      <xdr:row>0</xdr:row>
      <xdr:rowOff>1238250</xdr:rowOff>
    </xdr:to>
    <xdr:pic>
      <xdr:nvPicPr>
        <xdr:cNvPr id="107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152400"/>
          <a:ext cx="29908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0.19734</cdr:x>
      <cdr:y>0.03219</cdr:y>
    </cdr:from>
    <cdr:to>
      <cdr:x>0.68876</cdr:x>
      <cdr:y>0.09994</cdr:y>
    </cdr:to>
    <cdr:pic>
      <cdr:nvPicPr>
        <cdr:cNvPr id="2049" name="chart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38893" y="282515"/>
          <a:ext cx="2579089" cy="587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B1" workbookViewId="0">
      <selection activeCell="E4" sqref="E4"/>
    </sheetView>
  </sheetViews>
  <sheetFormatPr baseColWidth="10" defaultColWidth="9.140625" defaultRowHeight="12.75"/>
  <cols>
    <col min="1" max="1" width="66.85546875" hidden="1" customWidth="1"/>
    <col min="2" max="2" width="65.5703125" customWidth="1"/>
    <col min="3" max="3" width="7.42578125" customWidth="1"/>
    <col min="4" max="4" width="16.28515625" customWidth="1"/>
    <col min="5" max="5" width="7.5703125" customWidth="1"/>
    <col min="6" max="6" width="16.28515625" customWidth="1"/>
    <col min="8" max="8" width="10.5703125" customWidth="1"/>
    <col min="11" max="11" width="46.42578125" customWidth="1"/>
  </cols>
  <sheetData>
    <row r="1" spans="1:12" s="1" customFormat="1" ht="103.5" customHeight="1">
      <c r="B1" s="123" t="s">
        <v>0</v>
      </c>
    </row>
    <row r="2" spans="1:12" s="3" customFormat="1" ht="126.75" customHeight="1">
      <c r="A2" s="2"/>
      <c r="B2" s="124" t="s">
        <v>95</v>
      </c>
    </row>
    <row r="3" spans="1:12" s="4" customFormat="1" ht="47.25" customHeight="1">
      <c r="C3" s="5"/>
      <c r="D3" s="6"/>
      <c r="E3" s="6"/>
      <c r="K3" s="7"/>
      <c r="L3" s="7"/>
    </row>
    <row r="4" spans="1:12" ht="26.25">
      <c r="A4" s="4" t="s">
        <v>1</v>
      </c>
      <c r="B4" s="8" t="s">
        <v>2</v>
      </c>
      <c r="C4" s="9"/>
      <c r="D4" s="10" t="s">
        <v>3</v>
      </c>
      <c r="E4" s="11" t="s">
        <v>4</v>
      </c>
      <c r="G4" s="125" t="s">
        <v>98</v>
      </c>
      <c r="H4" s="126"/>
      <c r="K4" s="12"/>
    </row>
    <row r="5" spans="1:12" ht="13.5" thickBot="1">
      <c r="C5" s="13"/>
      <c r="D5" s="14"/>
      <c r="E5" s="14"/>
      <c r="K5" s="15"/>
    </row>
    <row r="6" spans="1:12" s="22" customFormat="1" ht="72.75" customHeight="1">
      <c r="A6" s="16"/>
      <c r="B6" s="17"/>
      <c r="C6" s="18"/>
      <c r="D6" s="19" t="s">
        <v>96</v>
      </c>
      <c r="E6" s="20"/>
      <c r="F6" s="21" t="s">
        <v>97</v>
      </c>
      <c r="K6" s="23"/>
    </row>
    <row r="7" spans="1:12" s="22" customFormat="1" ht="29.25" customHeight="1">
      <c r="A7" s="24"/>
      <c r="B7" s="25"/>
      <c r="C7" s="26"/>
      <c r="D7" s="27"/>
      <c r="E7" s="28"/>
      <c r="F7" s="29"/>
      <c r="K7" s="23"/>
    </row>
    <row r="8" spans="1:12" s="22" customFormat="1" ht="14.25">
      <c r="A8" s="30" t="s">
        <v>5</v>
      </c>
      <c r="B8" s="31" t="s">
        <v>6</v>
      </c>
      <c r="C8" s="32" t="s">
        <v>7</v>
      </c>
      <c r="D8" s="33">
        <v>8760</v>
      </c>
      <c r="E8" s="34" t="s">
        <v>7</v>
      </c>
      <c r="F8" s="35">
        <v>8760</v>
      </c>
      <c r="K8" s="36"/>
    </row>
    <row r="9" spans="1:12" s="22" customFormat="1" ht="15">
      <c r="A9" s="37" t="s">
        <v>8</v>
      </c>
      <c r="B9" s="38" t="s">
        <v>9</v>
      </c>
      <c r="C9" s="39" t="s">
        <v>10</v>
      </c>
      <c r="D9" s="40">
        <v>0.95</v>
      </c>
      <c r="E9" s="41" t="s">
        <v>10</v>
      </c>
      <c r="F9" s="42">
        <v>0.75</v>
      </c>
      <c r="G9" s="43"/>
      <c r="H9" s="43"/>
      <c r="I9" s="43"/>
      <c r="J9" s="43"/>
      <c r="K9" s="44"/>
    </row>
    <row r="10" spans="1:12" s="22" customFormat="1" ht="14.25">
      <c r="A10" s="30" t="s">
        <v>11</v>
      </c>
      <c r="B10" s="31" t="s">
        <v>12</v>
      </c>
      <c r="C10" s="45" t="s">
        <v>7</v>
      </c>
      <c r="D10" s="46">
        <f>+D8*D9</f>
        <v>8322</v>
      </c>
      <c r="E10" s="47" t="s">
        <v>7</v>
      </c>
      <c r="F10" s="48">
        <f>+F8*F9</f>
        <v>6570</v>
      </c>
      <c r="K10" s="36"/>
    </row>
    <row r="11" spans="1:12" s="22" customFormat="1" ht="15">
      <c r="A11" s="37" t="s">
        <v>13</v>
      </c>
      <c r="B11" s="38" t="s">
        <v>14</v>
      </c>
      <c r="C11" s="39" t="s">
        <v>15</v>
      </c>
      <c r="D11" s="49">
        <v>7</v>
      </c>
      <c r="E11" s="41" t="s">
        <v>15</v>
      </c>
      <c r="F11" s="50">
        <v>10</v>
      </c>
      <c r="G11" s="43"/>
      <c r="H11" s="43"/>
      <c r="I11" s="43"/>
      <c r="J11" s="43"/>
      <c r="K11" s="44"/>
    </row>
    <row r="12" spans="1:12" s="22" customFormat="1" ht="14.25">
      <c r="A12" s="30" t="s">
        <v>16</v>
      </c>
      <c r="B12" s="31" t="s">
        <v>17</v>
      </c>
      <c r="C12" s="32"/>
      <c r="D12" s="51">
        <v>64</v>
      </c>
      <c r="E12" s="52"/>
      <c r="F12" s="53">
        <v>64</v>
      </c>
      <c r="K12" s="36"/>
    </row>
    <row r="13" spans="1:12" s="22" customFormat="1" ht="14.25">
      <c r="A13" s="30" t="s">
        <v>18</v>
      </c>
      <c r="B13" s="31" t="s">
        <v>19</v>
      </c>
      <c r="C13" s="54" t="str">
        <f>+$E$4</f>
        <v>USD</v>
      </c>
      <c r="D13" s="51">
        <v>350000</v>
      </c>
      <c r="E13" s="55" t="str">
        <f>+$E$4</f>
        <v>USD</v>
      </c>
      <c r="F13" s="53">
        <v>150000</v>
      </c>
      <c r="K13" s="36"/>
    </row>
    <row r="14" spans="1:12" s="22" customFormat="1" ht="14.25">
      <c r="A14" s="30" t="s">
        <v>20</v>
      </c>
      <c r="B14" s="31" t="s">
        <v>21</v>
      </c>
      <c r="C14" s="54" t="str">
        <f>+$E$4</f>
        <v>USD</v>
      </c>
      <c r="D14" s="51">
        <v>200000</v>
      </c>
      <c r="E14" s="55" t="str">
        <f>+$E$4</f>
        <v>USD</v>
      </c>
      <c r="F14" s="53">
        <v>200000</v>
      </c>
      <c r="K14" s="36"/>
    </row>
    <row r="15" spans="1:12" s="22" customFormat="1" ht="14.25">
      <c r="A15" s="30" t="s">
        <v>22</v>
      </c>
      <c r="B15" s="31" t="s">
        <v>23</v>
      </c>
      <c r="C15" s="32" t="s">
        <v>24</v>
      </c>
      <c r="D15" s="56">
        <f>3600/D11*D12</f>
        <v>32914.285714285717</v>
      </c>
      <c r="E15" s="52" t="s">
        <v>24</v>
      </c>
      <c r="F15" s="57">
        <f>3600/F11*F12</f>
        <v>23040</v>
      </c>
      <c r="K15" s="36"/>
    </row>
    <row r="16" spans="1:12" s="22" customFormat="1" ht="14.25">
      <c r="A16" s="30" t="s">
        <v>25</v>
      </c>
      <c r="B16" s="31" t="s">
        <v>26</v>
      </c>
      <c r="C16" s="32" t="s">
        <v>24</v>
      </c>
      <c r="D16" s="46">
        <f>+D10*D15</f>
        <v>273912685.71428573</v>
      </c>
      <c r="E16" s="52" t="s">
        <v>24</v>
      </c>
      <c r="F16" s="48">
        <f>+F10*F15</f>
        <v>151372800</v>
      </c>
      <c r="K16" s="36"/>
    </row>
    <row r="17" spans="1:11" s="22" customFormat="1" ht="15">
      <c r="A17" s="37" t="s">
        <v>27</v>
      </c>
      <c r="B17" s="38" t="s">
        <v>28</v>
      </c>
      <c r="C17" s="39" t="s">
        <v>29</v>
      </c>
      <c r="D17" s="58">
        <v>8</v>
      </c>
      <c r="E17" s="59" t="s">
        <v>29</v>
      </c>
      <c r="F17" s="60">
        <v>2</v>
      </c>
      <c r="G17" s="43"/>
      <c r="H17" s="43"/>
      <c r="I17" s="43"/>
      <c r="J17" s="43"/>
      <c r="K17" s="44"/>
    </row>
    <row r="18" spans="1:11" s="22" customFormat="1" ht="14.25">
      <c r="A18" s="30" t="s">
        <v>30</v>
      </c>
      <c r="B18" s="31" t="s">
        <v>31</v>
      </c>
      <c r="C18" s="32" t="s">
        <v>29</v>
      </c>
      <c r="D18" s="61">
        <v>10</v>
      </c>
      <c r="E18" s="62" t="s">
        <v>29</v>
      </c>
      <c r="F18" s="63">
        <v>10</v>
      </c>
      <c r="K18" s="36"/>
    </row>
    <row r="19" spans="1:11" s="22" customFormat="1" ht="14.25">
      <c r="A19" s="30" t="s">
        <v>32</v>
      </c>
      <c r="B19" s="31" t="s">
        <v>33</v>
      </c>
      <c r="C19" s="55" t="str">
        <f>+$E$4</f>
        <v>USD</v>
      </c>
      <c r="D19" s="56">
        <f>+D13/D17</f>
        <v>43750</v>
      </c>
      <c r="E19" s="55" t="str">
        <f>+$E$4</f>
        <v>USD</v>
      </c>
      <c r="F19" s="57">
        <f>+F13/F17</f>
        <v>75000</v>
      </c>
      <c r="K19" s="23"/>
    </row>
    <row r="20" spans="1:11" s="22" customFormat="1" ht="14.25">
      <c r="A20" s="30" t="s">
        <v>34</v>
      </c>
      <c r="B20" s="31" t="s">
        <v>35</v>
      </c>
      <c r="C20" s="64" t="str">
        <f>+$E$4</f>
        <v>USD</v>
      </c>
      <c r="D20" s="46">
        <f>+D14/D18</f>
        <v>20000</v>
      </c>
      <c r="E20" s="55" t="str">
        <f>+$E$4</f>
        <v>USD</v>
      </c>
      <c r="F20" s="48">
        <f>+F14/F18</f>
        <v>20000</v>
      </c>
      <c r="K20" s="36"/>
    </row>
    <row r="21" spans="1:11" s="22" customFormat="1" ht="14.25">
      <c r="A21" s="30" t="s">
        <v>36</v>
      </c>
      <c r="B21" s="31" t="s">
        <v>37</v>
      </c>
      <c r="C21" s="32" t="s">
        <v>10</v>
      </c>
      <c r="D21" s="51">
        <v>5</v>
      </c>
      <c r="E21" s="52" t="s">
        <v>10</v>
      </c>
      <c r="F21" s="53">
        <v>5</v>
      </c>
      <c r="K21" s="23"/>
    </row>
    <row r="22" spans="1:11" s="22" customFormat="1" ht="14.25">
      <c r="A22" s="30" t="s">
        <v>38</v>
      </c>
      <c r="B22" s="31" t="s">
        <v>39</v>
      </c>
      <c r="C22" s="54" t="str">
        <f>+$E$4</f>
        <v>USD</v>
      </c>
      <c r="D22" s="51">
        <v>20000</v>
      </c>
      <c r="E22" s="55" t="str">
        <f>+$E$4</f>
        <v>USD</v>
      </c>
      <c r="F22" s="53">
        <v>20000</v>
      </c>
      <c r="K22" s="23"/>
    </row>
    <row r="23" spans="1:11" s="22" customFormat="1" ht="14.25">
      <c r="A23" s="30" t="s">
        <v>40</v>
      </c>
      <c r="B23" s="31" t="s">
        <v>41</v>
      </c>
      <c r="C23" s="54" t="str">
        <f>+$E$4</f>
        <v>USD</v>
      </c>
      <c r="D23" s="51">
        <v>25000</v>
      </c>
      <c r="E23" s="55" t="str">
        <f>+$E$4</f>
        <v>USD</v>
      </c>
      <c r="F23" s="53">
        <v>25000</v>
      </c>
      <c r="K23" s="36"/>
    </row>
    <row r="24" spans="1:11" s="22" customFormat="1" ht="14.25">
      <c r="A24" s="30" t="s">
        <v>42</v>
      </c>
      <c r="B24" s="31" t="s">
        <v>43</v>
      </c>
      <c r="C24" s="54" t="str">
        <f>+$E$4</f>
        <v>USD</v>
      </c>
      <c r="D24" s="51">
        <v>10000</v>
      </c>
      <c r="E24" s="55" t="str">
        <f>+$E$4</f>
        <v>USD</v>
      </c>
      <c r="F24" s="53">
        <v>10000</v>
      </c>
      <c r="K24" s="23"/>
    </row>
    <row r="25" spans="1:11" s="22" customFormat="1" ht="14.25">
      <c r="A25" s="30" t="s">
        <v>44</v>
      </c>
      <c r="B25" s="31" t="s">
        <v>45</v>
      </c>
      <c r="C25" s="54" t="str">
        <f>+$E$4</f>
        <v>USD</v>
      </c>
      <c r="D25" s="51">
        <v>1.2</v>
      </c>
      <c r="E25" s="55" t="str">
        <f>+$E$4</f>
        <v>USD</v>
      </c>
      <c r="F25" s="53">
        <v>1.2</v>
      </c>
      <c r="K25" s="36"/>
    </row>
    <row r="26" spans="1:11" s="22" customFormat="1" ht="14.25">
      <c r="A26" s="30" t="s">
        <v>46</v>
      </c>
      <c r="B26" s="31" t="s">
        <v>47</v>
      </c>
      <c r="C26" s="32" t="s">
        <v>48</v>
      </c>
      <c r="D26" s="65">
        <v>2</v>
      </c>
      <c r="E26" s="52" t="s">
        <v>48</v>
      </c>
      <c r="F26" s="53">
        <v>2</v>
      </c>
      <c r="K26" s="36"/>
    </row>
    <row r="27" spans="1:11" s="22" customFormat="1" ht="14.25">
      <c r="A27" s="30" t="s">
        <v>49</v>
      </c>
      <c r="B27" s="31" t="s">
        <v>50</v>
      </c>
      <c r="C27" s="32" t="s">
        <v>48</v>
      </c>
      <c r="D27" s="66">
        <v>0</v>
      </c>
      <c r="E27" s="52" t="s">
        <v>48</v>
      </c>
      <c r="F27" s="67">
        <v>0</v>
      </c>
      <c r="K27" s="36"/>
    </row>
    <row r="28" spans="1:11" s="22" customFormat="1" ht="14.25">
      <c r="A28" s="24" t="s">
        <v>51</v>
      </c>
      <c r="B28" s="68" t="s">
        <v>52</v>
      </c>
      <c r="C28" s="26" t="s">
        <v>10</v>
      </c>
      <c r="D28" s="69">
        <v>0.2</v>
      </c>
      <c r="E28" s="26" t="s">
        <v>10</v>
      </c>
      <c r="F28" s="70">
        <v>0.2</v>
      </c>
      <c r="K28" s="36"/>
    </row>
    <row r="29" spans="1:11" s="22" customFormat="1" ht="15">
      <c r="A29" s="71" t="s">
        <v>53</v>
      </c>
      <c r="B29" s="72" t="s">
        <v>54</v>
      </c>
      <c r="C29" s="73"/>
      <c r="D29" s="74"/>
      <c r="E29" s="75"/>
      <c r="F29" s="76"/>
      <c r="K29" s="23"/>
    </row>
    <row r="30" spans="1:11" s="22" customFormat="1" ht="14.25">
      <c r="A30" s="77" t="s">
        <v>55</v>
      </c>
      <c r="B30" s="78" t="s">
        <v>56</v>
      </c>
      <c r="C30" s="79" t="str">
        <f t="shared" ref="C30:C38" si="0">+$E$4</f>
        <v>USD</v>
      </c>
      <c r="D30" s="80">
        <f>+D19/D16*1000</f>
        <v>0.15972243083927473</v>
      </c>
      <c r="E30" s="81" t="str">
        <f>+$E$4</f>
        <v>USD</v>
      </c>
      <c r="F30" s="82">
        <f>+F19/F16*1000</f>
        <v>0.49546549974632165</v>
      </c>
      <c r="K30" s="23"/>
    </row>
    <row r="31" spans="1:11" s="22" customFormat="1" ht="14.25">
      <c r="A31" s="77" t="s">
        <v>57</v>
      </c>
      <c r="B31" s="78" t="s">
        <v>58</v>
      </c>
      <c r="C31" s="79" t="str">
        <f t="shared" si="0"/>
        <v>USD</v>
      </c>
      <c r="D31" s="80">
        <f>+D20/D16*1000</f>
        <v>7.3015968383668445E-2</v>
      </c>
      <c r="E31" s="81" t="str">
        <f t="shared" ref="E31:E38" si="1">+$E$4</f>
        <v>USD</v>
      </c>
      <c r="F31" s="82">
        <f>+F20/F16*1000</f>
        <v>0.13212413326568578</v>
      </c>
      <c r="K31" s="23"/>
    </row>
    <row r="32" spans="1:11" s="22" customFormat="1" ht="14.25">
      <c r="A32" s="77" t="s">
        <v>59</v>
      </c>
      <c r="B32" s="78" t="s">
        <v>60</v>
      </c>
      <c r="C32" s="79" t="str">
        <f t="shared" si="0"/>
        <v>USD</v>
      </c>
      <c r="D32" s="80">
        <f>+D21*(D14+D13)/100/D16*1000</f>
        <v>0.10039695652754412</v>
      </c>
      <c r="E32" s="81" t="str">
        <f t="shared" si="1"/>
        <v>USD</v>
      </c>
      <c r="F32" s="82">
        <f>+F21*(F14+F13)/100/F16*1000</f>
        <v>0.11560861660747505</v>
      </c>
      <c r="K32" s="23"/>
    </row>
    <row r="33" spans="1:11" s="22" customFormat="1" ht="14.25">
      <c r="A33" s="77" t="s">
        <v>61</v>
      </c>
      <c r="B33" s="78" t="s">
        <v>62</v>
      </c>
      <c r="C33" s="79" t="str">
        <f t="shared" si="0"/>
        <v>USD</v>
      </c>
      <c r="D33" s="80">
        <f>+D22/D16*1000</f>
        <v>7.3015968383668445E-2</v>
      </c>
      <c r="E33" s="81" t="str">
        <f t="shared" si="1"/>
        <v>USD</v>
      </c>
      <c r="F33" s="82">
        <f>+F22/F16*1000</f>
        <v>0.13212413326568578</v>
      </c>
      <c r="K33" s="23"/>
    </row>
    <row r="34" spans="1:11" s="22" customFormat="1" ht="14.25">
      <c r="A34" s="77" t="s">
        <v>63</v>
      </c>
      <c r="B34" s="78" t="s">
        <v>64</v>
      </c>
      <c r="C34" s="79" t="str">
        <f t="shared" si="0"/>
        <v>USD</v>
      </c>
      <c r="D34" s="80">
        <f>+D23/D16*1000</f>
        <v>9.1269960479585563E-2</v>
      </c>
      <c r="E34" s="81" t="str">
        <f t="shared" si="1"/>
        <v>USD</v>
      </c>
      <c r="F34" s="82">
        <f>+F23/F16*1000</f>
        <v>0.16515516658210722</v>
      </c>
      <c r="K34" s="23"/>
    </row>
    <row r="35" spans="1:11" s="22" customFormat="1" ht="14.25">
      <c r="A35" s="77" t="s">
        <v>65</v>
      </c>
      <c r="B35" s="78" t="s">
        <v>66</v>
      </c>
      <c r="C35" s="79" t="str">
        <f t="shared" si="0"/>
        <v>USD</v>
      </c>
      <c r="D35" s="80">
        <f>+D24/D16*1000</f>
        <v>3.6507984191834222E-2</v>
      </c>
      <c r="E35" s="81" t="str">
        <f t="shared" si="1"/>
        <v>USD</v>
      </c>
      <c r="F35" s="82">
        <f>+F24/F16*1000</f>
        <v>6.6062066632842892E-2</v>
      </c>
      <c r="K35" s="23"/>
    </row>
    <row r="36" spans="1:11" s="22" customFormat="1" ht="14.25">
      <c r="A36" s="77" t="s">
        <v>67</v>
      </c>
      <c r="B36" s="78" t="s">
        <v>68</v>
      </c>
      <c r="C36" s="79" t="str">
        <f t="shared" si="0"/>
        <v>USD</v>
      </c>
      <c r="D36" s="80">
        <f>(+D26*1000*D25)/1000</f>
        <v>2.4</v>
      </c>
      <c r="E36" s="81" t="str">
        <f t="shared" si="1"/>
        <v>USD</v>
      </c>
      <c r="F36" s="82">
        <f>(+F26*1000*F25)/1000</f>
        <v>2.4</v>
      </c>
      <c r="K36" s="23"/>
    </row>
    <row r="37" spans="1:11" s="22" customFormat="1" ht="14.25">
      <c r="A37" s="77" t="s">
        <v>69</v>
      </c>
      <c r="B37" s="78" t="s">
        <v>70</v>
      </c>
      <c r="C37" s="79" t="str">
        <f t="shared" si="0"/>
        <v>USD</v>
      </c>
      <c r="D37" s="80">
        <f>+D27/D12*1000*D25/1000</f>
        <v>0</v>
      </c>
      <c r="E37" s="81" t="str">
        <f t="shared" si="1"/>
        <v>USD</v>
      </c>
      <c r="F37" s="82">
        <f>+F27/F12*1000*F25/1000</f>
        <v>0</v>
      </c>
      <c r="K37" s="23"/>
    </row>
    <row r="38" spans="1:11" s="22" customFormat="1" ht="16.5">
      <c r="A38" s="77" t="s">
        <v>71</v>
      </c>
      <c r="B38" s="83" t="s">
        <v>72</v>
      </c>
      <c r="C38" s="79" t="str">
        <f t="shared" si="0"/>
        <v>USD</v>
      </c>
      <c r="D38" s="80">
        <f>SUM(D30:D36)*D28</f>
        <v>0.58678585376111514</v>
      </c>
      <c r="E38" s="81" t="str">
        <f t="shared" si="1"/>
        <v>USD</v>
      </c>
      <c r="F38" s="82">
        <f>SUM(F30:F36)*F28</f>
        <v>0.70130792322002367</v>
      </c>
      <c r="K38" s="23"/>
    </row>
    <row r="39" spans="1:11" s="22" customFormat="1" ht="14.25">
      <c r="A39" s="77"/>
      <c r="B39" s="78"/>
      <c r="C39" s="84"/>
      <c r="D39" s="80"/>
      <c r="E39" s="81"/>
      <c r="F39" s="82"/>
      <c r="K39" s="23"/>
    </row>
    <row r="40" spans="1:11" s="22" customFormat="1" ht="15">
      <c r="A40" s="85" t="s">
        <v>53</v>
      </c>
      <c r="B40" s="86" t="s">
        <v>73</v>
      </c>
      <c r="C40" s="87" t="str">
        <f>+$E$4</f>
        <v>USD</v>
      </c>
      <c r="D40" s="88">
        <f>SUM(D30:D39)</f>
        <v>3.5207151225666906</v>
      </c>
      <c r="E40" s="89" t="str">
        <f>+$E$4</f>
        <v>USD</v>
      </c>
      <c r="F40" s="90">
        <f>SUM(F30:F39)</f>
        <v>4.2078475393201415</v>
      </c>
      <c r="G40" s="43"/>
      <c r="H40" s="43"/>
      <c r="I40" s="43"/>
      <c r="J40" s="43"/>
      <c r="K40" s="91"/>
    </row>
    <row r="41" spans="1:11" s="22" customFormat="1" ht="14.25">
      <c r="A41" s="77"/>
      <c r="B41" s="78"/>
      <c r="C41" s="84"/>
      <c r="D41" s="80"/>
      <c r="E41" s="81"/>
      <c r="F41" s="92"/>
      <c r="K41" s="23"/>
    </row>
    <row r="42" spans="1:11" s="22" customFormat="1" ht="15">
      <c r="A42" s="85" t="s">
        <v>74</v>
      </c>
      <c r="B42" s="86" t="s">
        <v>75</v>
      </c>
      <c r="C42" s="87" t="str">
        <f>+$E$4</f>
        <v>USD</v>
      </c>
      <c r="D42" s="93">
        <v>7</v>
      </c>
      <c r="E42" s="89" t="str">
        <f>+$E$4</f>
        <v>USD</v>
      </c>
      <c r="F42" s="93">
        <v>7</v>
      </c>
      <c r="G42" s="43"/>
      <c r="H42" s="43"/>
      <c r="I42" s="43"/>
      <c r="J42" s="43"/>
      <c r="K42" s="91"/>
    </row>
    <row r="43" spans="1:11" s="22" customFormat="1" ht="15">
      <c r="A43" s="85" t="s">
        <v>76</v>
      </c>
      <c r="B43" s="86" t="s">
        <v>77</v>
      </c>
      <c r="C43" s="87" t="str">
        <f>+$E$4</f>
        <v>USD</v>
      </c>
      <c r="D43" s="88">
        <f>+D42*D16/1000</f>
        <v>1917388.8</v>
      </c>
      <c r="E43" s="89" t="str">
        <f>+$E$4</f>
        <v>USD</v>
      </c>
      <c r="F43" s="90">
        <f>+F42*F16/1000</f>
        <v>1059609.6000000001</v>
      </c>
      <c r="G43" s="43"/>
      <c r="H43" s="43"/>
      <c r="I43" s="43"/>
      <c r="J43" s="43"/>
      <c r="K43" s="44"/>
    </row>
    <row r="44" spans="1:11" s="22" customFormat="1" ht="15">
      <c r="A44" s="85"/>
      <c r="B44" s="86"/>
      <c r="C44" s="94"/>
      <c r="D44" s="88"/>
      <c r="E44" s="89"/>
      <c r="F44" s="95"/>
      <c r="G44" s="43"/>
      <c r="H44" s="43"/>
      <c r="I44" s="43"/>
      <c r="J44" s="43"/>
      <c r="K44" s="91"/>
    </row>
    <row r="45" spans="1:11" s="22" customFormat="1" ht="15">
      <c r="A45" s="85" t="s">
        <v>78</v>
      </c>
      <c r="B45" s="86" t="s">
        <v>79</v>
      </c>
      <c r="C45" s="87" t="str">
        <f>+$E$4</f>
        <v>USD</v>
      </c>
      <c r="D45" s="88">
        <f>+D42-D40</f>
        <v>3.4792848774333094</v>
      </c>
      <c r="E45" s="89" t="str">
        <f>+$E$4</f>
        <v>USD</v>
      </c>
      <c r="F45" s="90">
        <f>+F42-F40</f>
        <v>2.7921524606798585</v>
      </c>
      <c r="G45" s="43"/>
      <c r="H45" s="43"/>
      <c r="I45" s="43"/>
      <c r="J45" s="43"/>
      <c r="K45" s="91"/>
    </row>
    <row r="46" spans="1:11" s="22" customFormat="1" ht="15">
      <c r="A46" s="85" t="s">
        <v>80</v>
      </c>
      <c r="B46" s="86" t="s">
        <v>81</v>
      </c>
      <c r="C46" s="87" t="str">
        <f>+$E$4</f>
        <v>USD</v>
      </c>
      <c r="D46" s="88">
        <f>+D45*D16/1000</f>
        <v>953020.26514285721</v>
      </c>
      <c r="E46" s="89" t="str">
        <f>+$E$4</f>
        <v>USD</v>
      </c>
      <c r="F46" s="90">
        <f>+F45*F16/1000</f>
        <v>422655.93600000005</v>
      </c>
      <c r="G46" s="43"/>
      <c r="H46" s="43"/>
      <c r="I46" s="43"/>
      <c r="J46" s="43"/>
      <c r="K46" s="44"/>
    </row>
    <row r="47" spans="1:11" s="22" customFormat="1" ht="14.25">
      <c r="A47" s="96"/>
      <c r="B47" s="97"/>
      <c r="C47" s="98"/>
      <c r="D47" s="99"/>
      <c r="E47" s="100"/>
      <c r="F47" s="101"/>
      <c r="K47" s="23"/>
    </row>
    <row r="48" spans="1:11">
      <c r="C48" s="13"/>
      <c r="D48" s="14"/>
      <c r="E48" s="14"/>
      <c r="K48" s="102"/>
    </row>
    <row r="49" spans="1:11">
      <c r="C49" s="13"/>
      <c r="D49" s="14"/>
      <c r="E49" s="14"/>
      <c r="K49" s="102"/>
    </row>
    <row r="51" spans="1:11" ht="15">
      <c r="B51" s="103"/>
      <c r="D51" s="43"/>
    </row>
    <row r="52" spans="1:11" ht="15">
      <c r="A52" s="104" t="s">
        <v>82</v>
      </c>
      <c r="B52" s="105" t="s">
        <v>83</v>
      </c>
      <c r="C52" s="106">
        <f>SUM(D30:D32)</f>
        <v>0.33313535575048731</v>
      </c>
      <c r="D52" s="106"/>
      <c r="E52" s="106">
        <f>SUM(F30:F32)</f>
        <v>0.74319824961948244</v>
      </c>
      <c r="F52" s="13"/>
    </row>
    <row r="53" spans="1:11" ht="15">
      <c r="A53" s="107" t="s">
        <v>84</v>
      </c>
      <c r="B53" s="108" t="s">
        <v>85</v>
      </c>
      <c r="C53" s="109">
        <f>+D33</f>
        <v>7.3015968383668445E-2</v>
      </c>
      <c r="D53" s="109"/>
      <c r="E53" s="109">
        <f>+F33</f>
        <v>0.13212413326568578</v>
      </c>
      <c r="F53" s="13"/>
    </row>
    <row r="54" spans="1:11" ht="15">
      <c r="A54" s="110" t="s">
        <v>86</v>
      </c>
      <c r="B54" s="111" t="s">
        <v>87</v>
      </c>
      <c r="C54" s="112">
        <f>+D34</f>
        <v>9.1269960479585563E-2</v>
      </c>
      <c r="D54" s="112"/>
      <c r="E54" s="112">
        <f>+F34</f>
        <v>0.16515516658210722</v>
      </c>
      <c r="F54" s="13"/>
    </row>
    <row r="55" spans="1:11" ht="15">
      <c r="A55" s="113" t="s">
        <v>88</v>
      </c>
      <c r="B55" s="114" t="s">
        <v>89</v>
      </c>
      <c r="C55" s="115">
        <f>+D35</f>
        <v>3.6507984191834222E-2</v>
      </c>
      <c r="D55" s="115"/>
      <c r="E55" s="115">
        <f>+F35</f>
        <v>6.6062066632842892E-2</v>
      </c>
      <c r="F55" s="13"/>
    </row>
    <row r="56" spans="1:11" ht="15">
      <c r="A56" s="116" t="s">
        <v>90</v>
      </c>
      <c r="B56" s="117" t="s">
        <v>91</v>
      </c>
      <c r="C56" s="118">
        <f>+D36+D37</f>
        <v>2.4</v>
      </c>
      <c r="D56" s="118"/>
      <c r="E56" s="118">
        <f>+F36+F37</f>
        <v>2.4</v>
      </c>
      <c r="F56" s="13"/>
    </row>
    <row r="57" spans="1:11" ht="15">
      <c r="A57" s="119" t="s">
        <v>92</v>
      </c>
      <c r="B57" s="120" t="s">
        <v>93</v>
      </c>
      <c r="C57" s="121">
        <f>+D38</f>
        <v>0.58678585376111514</v>
      </c>
      <c r="D57" s="121"/>
      <c r="E57" s="121">
        <f>+F38</f>
        <v>0.70130792322002367</v>
      </c>
      <c r="F57" s="13"/>
    </row>
    <row r="58" spans="1:11">
      <c r="C58" s="13"/>
      <c r="D58" s="122"/>
      <c r="E58" s="13"/>
      <c r="F58" s="13"/>
    </row>
    <row r="59" spans="1:11" ht="16.5">
      <c r="A59" t="s">
        <v>94</v>
      </c>
      <c r="C59" s="122">
        <f>SUM(C52:C57)</f>
        <v>3.5207151225666906</v>
      </c>
      <c r="D59" s="122"/>
      <c r="E59" s="122">
        <f>SUM(E52:E57)</f>
        <v>4.2078475393201415</v>
      </c>
      <c r="F59" s="13"/>
    </row>
    <row r="60" spans="1:11">
      <c r="C60" s="13"/>
      <c r="D60" s="13"/>
      <c r="E60" s="13"/>
      <c r="F60" s="13"/>
    </row>
    <row r="61" spans="1:11">
      <c r="C61" s="13"/>
      <c r="D61" s="13"/>
      <c r="E61" s="13"/>
      <c r="F61" s="13"/>
    </row>
    <row r="62" spans="1:11">
      <c r="C62" s="13"/>
      <c r="D62" s="13"/>
      <c r="E62" s="13"/>
      <c r="F62" s="13"/>
    </row>
  </sheetData>
  <sheetProtection password="CAED" sheet="1" selectLockedCells="1"/>
  <pageMargins left="0.51180555555555551" right="0.43333333333333335" top="0.55138888888888893" bottom="0.47222222222222221" header="0.51180555555555551" footer="0.51180555555555551"/>
  <pageSetup paperSize="8" scale="75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9.140625" defaultRowHeight="12.7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Chinese</vt:lpstr>
      <vt:lpstr>Tabelle1</vt:lpstr>
      <vt:lpstr>Chinese!Druckbereich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Bodenmann</dc:creator>
  <cp:lastModifiedBy>Daniel Bodenmann</cp:lastModifiedBy>
  <cp:lastPrinted>2019-06-08T14:17:47Z</cp:lastPrinted>
  <dcterms:created xsi:type="dcterms:W3CDTF">2019-06-07T14:09:48Z</dcterms:created>
  <dcterms:modified xsi:type="dcterms:W3CDTF">2020-02-04T06:40:14Z</dcterms:modified>
</cp:coreProperties>
</file>